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ttps://d.docs.live.net/87e1ff9b47da5547/TRE/Aquisições e Contratações/Videowall/"/>
    </mc:Choice>
  </mc:AlternateContent>
  <xr:revisionPtr revIDLastSave="216" documentId="11_CD98AC9EF5549C95C22B35313C0A9B0D073C3C11" xr6:coauthVersionLast="47" xr6:coauthVersionMax="47" xr10:uidLastSave="{F96453B0-9AA5-47AC-BC94-9AE39F724D15}"/>
  <bookViews>
    <workbookView xWindow="34560" yWindow="2685" windowWidth="20460" windowHeight="10770" activeTab="2" xr2:uid="{00000000-000D-0000-FFFF-FFFF00000000}"/>
  </bookViews>
  <sheets>
    <sheet name="Solução 01 - Monitores" sheetId="1" r:id="rId1"/>
    <sheet name="Solução 02 - Projetor" sheetId="2" r:id="rId2"/>
    <sheet name="Solução 04 - Videowall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7" i="3" l="1"/>
  <c r="V6" i="3"/>
  <c r="V5" i="3"/>
  <c r="V4" i="3"/>
  <c r="V3" i="3"/>
  <c r="T7" i="3"/>
  <c r="U7" i="3" s="1"/>
  <c r="T6" i="3"/>
  <c r="T5" i="3"/>
  <c r="T4" i="3"/>
  <c r="U4" i="3" s="1"/>
  <c r="T3" i="3"/>
  <c r="S7" i="3"/>
  <c r="S6" i="3"/>
  <c r="S5" i="3"/>
  <c r="S4" i="3"/>
  <c r="S3" i="3"/>
  <c r="U3" i="3"/>
  <c r="U5" i="3"/>
  <c r="U6" i="3"/>
  <c r="Q7" i="3"/>
  <c r="Q6" i="3"/>
  <c r="Q5" i="3"/>
  <c r="Q4" i="3"/>
  <c r="Q3" i="3"/>
  <c r="O7" i="3"/>
  <c r="O6" i="3"/>
  <c r="O5" i="3"/>
  <c r="O4" i="3"/>
  <c r="O3" i="3"/>
  <c r="M7" i="3"/>
  <c r="M6" i="3"/>
  <c r="M5" i="3"/>
  <c r="M4" i="3"/>
  <c r="M3" i="3"/>
  <c r="U8" i="3" l="1"/>
  <c r="S8" i="3"/>
  <c r="Q8" i="3"/>
  <c r="O8" i="3"/>
  <c r="M8" i="3"/>
  <c r="W7" i="3" l="1"/>
  <c r="W6" i="3"/>
  <c r="W5" i="3"/>
  <c r="W4" i="3"/>
  <c r="W3" i="3"/>
  <c r="K4" i="3"/>
  <c r="K5" i="3"/>
  <c r="K6" i="3"/>
  <c r="K7" i="3"/>
  <c r="K3" i="3"/>
  <c r="I7" i="3"/>
  <c r="I6" i="3"/>
  <c r="I5" i="3"/>
  <c r="I4" i="3"/>
  <c r="I3" i="3"/>
  <c r="G3" i="3"/>
  <c r="G7" i="3"/>
  <c r="G4" i="3"/>
  <c r="G5" i="3"/>
  <c r="G6" i="3"/>
  <c r="E3" i="3"/>
  <c r="E4" i="3"/>
  <c r="E5" i="3"/>
  <c r="E6" i="3"/>
  <c r="E7" i="3"/>
  <c r="D16" i="2"/>
  <c r="D8" i="2"/>
  <c r="D17" i="2" s="1"/>
  <c r="D7" i="1"/>
  <c r="K8" i="3" l="1"/>
  <c r="E8" i="3"/>
  <c r="W8" i="3"/>
  <c r="I8" i="3"/>
  <c r="G8" i="3"/>
</calcChain>
</file>

<file path=xl/sharedStrings.xml><?xml version="1.0" encoding="utf-8"?>
<sst xmlns="http://schemas.openxmlformats.org/spreadsheetml/2006/main" count="109" uniqueCount="64">
  <si>
    <t>01</t>
  </si>
  <si>
    <t>Monitor Zinnia Zeugo, 27"</t>
  </si>
  <si>
    <t>https://www.amazon.com.br/sspa/click?ie=UTF8&amp;spc=MTozMzg1MDA1OTk4MjEwOTk6MTcxMjY4NDQ3NzpzcF9hdGY6MzAwMTY0NDMzMjUwNjAyOjowOjo&amp;url=%2FMonitor-Zinnia-Zeugo-Pol-ZNO-ZGO27-BL01%2Fdp%2FB0BQND7QX9%2Fref%3Dsr_1_3_sspa%3F__mk_pt_BR%3D%25C3%2585M%25C3%2585%25C5%25BD%25C3%2595%25C3%2591%26crid%3D1ZXD3MU3JZSQT%26dib%3DeyJ2IjoiMSJ9.5fg-OtvIjTIgJm6GiPA0HL0ALxI0EndzyzhsTI3zbxiuSxc5Jeg3vZl9tIJeQpMaK0WLNJKg5rpxAmqWwHQ5-_s8bVowgoRzBgdIBM_6VgZFRe7tj4r1Yb5FZY-fOhnRSaYGEX9PXsMZ4SbvQZ7gGk2bB44I2W5wvxlZy-Ohpcdl9qNHL4R_ZscVhug61m0zvHr-FSSfwEzos2YxpQrSYybW4QladJ_2ChH_N0zg_-wMF6rZTqoDsFoYN98DSYKrEDNB_kKFUieB8VB_8dEjO7B1hzi-Hffg8rBQDp-4-Ts.sxZ382I9Piy2nsCLHAvnGrrXCa2W4aTqic2AuuZ4DtY%26dib_tag%3Dse%26keywords%3Dmonitores%26qid%3D1712684477%26sprefix%3Dmonitores%252Caps%252C288%26sr%3D8-3-spons%26ufe%3Dapp_do%253Aamzn1.fos.25548f35-0de7-44b3-b28e-0f56f3f96147%26sp_csd%3Dd2lkZ2V0TmFtZT1zcF9hdGY%26psc%3D1</t>
  </si>
  <si>
    <t>02</t>
  </si>
  <si>
    <t>Monitor UltraWide LG 29"</t>
  </si>
  <si>
    <t>https://www.amazon.com.br/Monitor-para-Full-UltraWide-LG/dp/B07HJFN4L6/ref=pd_ci_mcx_pspc_dp_d_2_t_4?pd_rd_i=B07HJFN4L6</t>
  </si>
  <si>
    <t>03</t>
  </si>
  <si>
    <t>Monitor UltraWide LG 34"</t>
  </si>
  <si>
    <t>https://www.amazon.com.br/LG-UltraWide-2560x1080-FreeSync-Inclina%C3%A7%C3%A3o/dp/B09HY7WZBY/ref=pd_ci_mcx_pspc_dp_d_2_t_5?pd_rd_i=B09HY7WZBY</t>
  </si>
  <si>
    <t>04</t>
  </si>
  <si>
    <t>Monitor UHD Samsung 32"</t>
  </si>
  <si>
    <t>https://www.amazon.com.br/Monitor-Samsung-Display-Freesync-Preto/dp/B0BQ7KJ9NV/ref=sr_1_30?__mk_pt_BR=%C3%85M%C3%85%C5%BD%C3%95%C3%91&amp;sr=8-30&amp;ufe=app_do%3Aamzn1.fos.25548f35-0de7-44b3-b28e-0f56f3f96147</t>
  </si>
  <si>
    <t>05</t>
  </si>
  <si>
    <t>Monitor LG 31,5"</t>
  </si>
  <si>
    <t>https://www.kabum.com.br/produto/156101/monitor-profissional-lg-31-5-4k-uhd-hdr-10-90-dci-p3-color-calibrated-hdmi-displayport-vesa-som-integrado-32un500?gad_source=4</t>
  </si>
  <si>
    <t>ITEM</t>
  </si>
  <si>
    <t>DESCRIÇÃO</t>
  </si>
  <si>
    <t>LINK</t>
  </si>
  <si>
    <t>VALOR</t>
  </si>
  <si>
    <t>PREÇO MÉDIO</t>
  </si>
  <si>
    <t>Projetor Epson Powerlite E20</t>
  </si>
  <si>
    <t>https://www.amazon.com.br/Projetor-Powerlite-L%C3%BAmens-Branco-Bivolt/dp/B087271SYH/ref=sr_1_19?__mk_pt_BR=%C3%85M%C3%85%C5%BD%C3%95%C3%91&amp;sr=8-19&amp;ufe=app_do%3Aamzn1.fos.25548f35-0de7-44b3-b28e-0f56f3f96147</t>
  </si>
  <si>
    <t>Projetor Epson Powerlite W01</t>
  </si>
  <si>
    <t>https://www.amazon.com.br/EPSON-Projetor-Powerlite-L%C3%BAmens-Screen/dp/B0BDQ84L6Z/ref=sr_1_31?__mk_pt_BR=%C3%85M%C3%85%C5%BD%C3%95%C3%91&amp;sr=8-31&amp;ufe=app_do%3Aamzn1.fos.25548f35-0de7-44b3-b28e-0f56f3f96147</t>
  </si>
  <si>
    <t>Projetor Samsung The Freestyle Smart</t>
  </si>
  <si>
    <t>https://www.amazon.com.br/Freestyle-Projetor-polegadas-Plataforma-Bluetooth/dp/B0156Q1DH6/ref=sr_1_34?__mk_pt_BR=%C3%85M%C3%85%C5%BD%C3%95%C3%91&amp;sr=8-34&amp;ufe=app_do%3Aamzn1.fos.25548f35-0de7-44b3-b28e-0f56f3f96147</t>
  </si>
  <si>
    <t>Projetor Epson Smart EpiqVision FH02</t>
  </si>
  <si>
    <t>https://www.amazon.com.br/EPSON-EpiqVision-Projetor-Lumens-Streaming/dp/B0B9CG7QZK/ref=sr_1_58?__mk_pt_BR=%C3%85M%C3%85%C5%BD%C3%95%C3%91&amp;sr=8-58&amp;ufe=app_do%3Aamzn1.fos.25548f35-0de7-44b3-b28e-0f56f3f96147</t>
  </si>
  <si>
    <t>Projetor Epson Multimídia Flex CO-W01</t>
  </si>
  <si>
    <t>https://www.kalunga.com.br//prod/projetor-multimidia-flex-co-w01-bivolt-v11ha86020-epson-cx-1-un/608712?cq_src=google_ads&amp;cq_cmp=17062280850&amp;cq_con=&amp;cq_term=&amp;cq_med=pla&amp;cq_plac=&amp;cq_net=x&amp;cq_pos=&amp;cq_plt=gp&amp;pcID=3901&amp;gad_source=4</t>
  </si>
  <si>
    <t>06</t>
  </si>
  <si>
    <t>Projetor Xiaomi Mi Smart Compact</t>
  </si>
  <si>
    <t>https://www.balbinoshop.com.br/produto/projetor-xiaomi-mi-smart-compact-500-lumens-fhd-hdmi-usb-bivolt-71782?utm_source=&amp;utm_medium=&amp;utm_campaign=</t>
  </si>
  <si>
    <t>Tela de Projeção 119" Matte White Elétrica</t>
  </si>
  <si>
    <t>https://www.amazon.com.br/Tela-Proje%C3%A7%C3%A3o-119-Polegadas-Tensionada/dp/B08GK5TNT1/ref=sr_1_1_sspa?__mk_pt_BR=%C3%85M%C3%85%C5%BD%C3%95%C3%91&amp;sr=8-1-spons&amp;ufe=app_do%3Aamzn1.fos.25548f35-0de7-44b3-b28e-0f56f3f96147&amp;sp_csd=d2lkZ2V0TmFtZT1zcF9hdGY&amp;psc=1</t>
  </si>
  <si>
    <t>Teja de Projeção VERZ 120"</t>
  </si>
  <si>
    <t>https://www.amazon.com.br/Polegadas-Trip%C3%A9-Tela-Projetor-Suporte/dp/B0BLXY6C7D/ref=sr_1_30?__mk_pt_BR=%C3%85M%C3%85%C5%BD%C3%95%C3%91&amp;sr=8-30&amp;ufe=app_do%3Aamzn1.fos.25548f35-0de7-44b3-b28e-0f56f3f96147</t>
  </si>
  <si>
    <t>Tela de projeção AAJK 150"</t>
  </si>
  <si>
    <t>https://www.amazon.com.br/proje%C3%A7%C3%A3o-el%C3%A9trons-port%C3%A1til-polegadas-anti-vinco/dp/B08FT92XJF/ref=sr_1_36?__mk_pt_BR=%C3%85M%C3%85%C5%BD%C3%95%C3%91&amp;sr=8-36&amp;ufe=app_do%3Aamzn1.fos.25548f35-0de7-44b3-b28e-0f56f3f96147</t>
  </si>
  <si>
    <t>Tela de Projeção Sumay 100"</t>
  </si>
  <si>
    <t>https://www.lojavalencio.com.br/eletronicos/tela-projec-o-eletrica-100-c-controle-110v-2-03x1-52m-4-3-tevs100-sumay.html</t>
  </si>
  <si>
    <t>Tela de Projeção Retrátil Tahiti 120"</t>
  </si>
  <si>
    <t>https://www.madeiramadeira.com.br/tela-de-projecao-retratil-tensionada-tahiti-4-3-video-120-polegadas-2-44-m-x-1-83-m-tttr-004-566734500.html</t>
  </si>
  <si>
    <t>PREÇO MÉDIO DA SOLUÇÃO</t>
  </si>
  <si>
    <t>Monitor de vídeo LED - LFD</t>
  </si>
  <si>
    <t>QUANT REGISTRADA</t>
  </si>
  <si>
    <t>VALOR UNITÁRIO</t>
  </si>
  <si>
    <t>VALOR TOTAL</t>
  </si>
  <si>
    <t>Suporte de monitor de videowall</t>
  </si>
  <si>
    <t>Gerenciador gráfico</t>
  </si>
  <si>
    <t>Estrutura autoportante com painel de acabamento</t>
  </si>
  <si>
    <t>PREÇO TOTAL</t>
  </si>
  <si>
    <t>PROPOSTAS</t>
  </si>
  <si>
    <t>QX2Box</t>
  </si>
  <si>
    <t>Grupo Digital</t>
  </si>
  <si>
    <t>Microsens</t>
  </si>
  <si>
    <t>Preço Médio</t>
  </si>
  <si>
    <t>Serviço de instalação e repasse de conhecimento</t>
  </si>
  <si>
    <t>Mediana</t>
  </si>
  <si>
    <t>Romma</t>
  </si>
  <si>
    <t>Mauell</t>
  </si>
  <si>
    <t>M8</t>
  </si>
  <si>
    <t>Seprol</t>
  </si>
  <si>
    <t>Erione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</si>
</sst>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R$&quot;\ #,##0.00;[Red]\-&quot;R$&quot;\ #,##0.00"/>
    <numFmt numFmtId="164" formatCode="&quot;R$&quot;\ #,##0.00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 style="thin">
        <color theme="4" tint="0.39997558519241921"/>
      </bottom>
      <diagonal/>
    </border>
    <border>
      <left/>
      <right style="medium">
        <color indexed="64"/>
      </right>
      <top style="medium">
        <color indexed="64"/>
      </top>
      <bottom style="thin">
        <color theme="4" tint="0.3999755851924192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medium">
        <color indexed="64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center"/>
    </xf>
    <xf numFmtId="164" fontId="0" fillId="0" borderId="0" xfId="0" applyNumberFormat="1"/>
    <xf numFmtId="49" fontId="0" fillId="2" borderId="0" xfId="0" applyNumberFormat="1" applyFill="1" applyAlignment="1">
      <alignment horizontal="center"/>
    </xf>
    <xf numFmtId="0" fontId="0" fillId="2" borderId="0" xfId="0" applyFill="1"/>
    <xf numFmtId="0" fontId="1" fillId="2" borderId="0" xfId="0" applyFont="1" applyFill="1" applyAlignment="1">
      <alignment horizontal="right"/>
    </xf>
    <xf numFmtId="164" fontId="1" fillId="0" borderId="0" xfId="0" applyNumberFormat="1" applyFont="1"/>
    <xf numFmtId="164" fontId="1" fillId="2" borderId="0" xfId="0" applyNumberFormat="1" applyFont="1" applyFill="1"/>
    <xf numFmtId="0" fontId="1" fillId="3" borderId="0" xfId="0" applyFont="1" applyFill="1" applyAlignment="1">
      <alignment horizontal="right"/>
    </xf>
    <xf numFmtId="164" fontId="1" fillId="3" borderId="0" xfId="0" applyNumberFormat="1" applyFont="1" applyFill="1"/>
    <xf numFmtId="164" fontId="2" fillId="4" borderId="1" xfId="0" applyNumberFormat="1" applyFont="1" applyFill="1" applyBorder="1"/>
    <xf numFmtId="164" fontId="0" fillId="0" borderId="4" xfId="0" applyNumberFormat="1" applyBorder="1"/>
    <xf numFmtId="164" fontId="0" fillId="0" borderId="5" xfId="0" applyNumberFormat="1" applyBorder="1"/>
    <xf numFmtId="164" fontId="0" fillId="5" borderId="8" xfId="0" applyNumberFormat="1" applyFill="1" applyBorder="1"/>
    <xf numFmtId="164" fontId="0" fillId="5" borderId="9" xfId="0" applyNumberFormat="1" applyFill="1" applyBorder="1"/>
    <xf numFmtId="164" fontId="0" fillId="0" borderId="8" xfId="0" applyNumberFormat="1" applyBorder="1"/>
    <xf numFmtId="164" fontId="0" fillId="0" borderId="9" xfId="0" applyNumberFormat="1" applyBorder="1"/>
    <xf numFmtId="164" fontId="2" fillId="4" borderId="2" xfId="0" applyNumberFormat="1" applyFont="1" applyFill="1" applyBorder="1" applyAlignment="1">
      <alignment horizontal="center" vertical="center"/>
    </xf>
    <xf numFmtId="164" fontId="2" fillId="4" borderId="3" xfId="0" applyNumberFormat="1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2" fillId="4" borderId="8" xfId="0" applyNumberFormat="1" applyFont="1" applyFill="1" applyBorder="1" applyAlignment="1">
      <alignment horizontal="center" vertical="center"/>
    </xf>
    <xf numFmtId="164" fontId="2" fillId="4" borderId="9" xfId="0" applyNumberFormat="1" applyFont="1" applyFill="1" applyBorder="1" applyAlignment="1">
      <alignment horizontal="center" vertical="center"/>
    </xf>
    <xf numFmtId="164" fontId="0" fillId="5" borderId="8" xfId="0" applyNumberFormat="1" applyFill="1" applyBorder="1" applyAlignment="1">
      <alignment horizontal="right"/>
    </xf>
    <xf numFmtId="164" fontId="0" fillId="5" borderId="9" xfId="0" applyNumberFormat="1" applyFill="1" applyBorder="1" applyAlignment="1">
      <alignment horizontal="right"/>
    </xf>
    <xf numFmtId="164" fontId="0" fillId="0" borderId="8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8" fontId="0" fillId="0" borderId="0" xfId="0" applyNumberFormat="1"/>
    <xf numFmtId="49" fontId="0" fillId="6" borderId="0" xfId="0" applyNumberFormat="1" applyFill="1" applyAlignment="1">
      <alignment horizontal="center"/>
    </xf>
    <xf numFmtId="0" fontId="0" fillId="6" borderId="0" xfId="0" applyFill="1"/>
    <xf numFmtId="0" fontId="1" fillId="6" borderId="0" xfId="0" applyFont="1" applyFill="1" applyAlignment="1">
      <alignment horizontal="right"/>
    </xf>
    <xf numFmtId="0" fontId="1" fillId="6" borderId="6" xfId="0" applyFont="1" applyFill="1" applyBorder="1" applyAlignment="1">
      <alignment horizontal="right"/>
    </xf>
    <xf numFmtId="164" fontId="1" fillId="6" borderId="7" xfId="0" applyNumberFormat="1" applyFont="1" applyFill="1" applyBorder="1"/>
    <xf numFmtId="164" fontId="1" fillId="6" borderId="6" xfId="0" applyNumberFormat="1" applyFont="1" applyFill="1" applyBorder="1" applyAlignment="1">
      <alignment horizontal="right"/>
    </xf>
    <xf numFmtId="164" fontId="1" fillId="6" borderId="7" xfId="0" applyNumberFormat="1" applyFont="1" applyFill="1" applyBorder="1" applyAlignment="1">
      <alignment horizontal="right"/>
    </xf>
  </cellXfs>
  <cellStyles count="1">
    <cellStyle name="Normal" xfId="0" builtinId="0"/>
  </cellStyles>
  <dxfs count="9">
    <dxf>
      <numFmt numFmtId="164" formatCode="&quot;R$&quot;\ #,##0.00"/>
      <border diagonalUp="0" diagonalDown="0">
        <left/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numFmt numFmtId="164" formatCode="&quot;R$&quot;\ #,##0.00"/>
      <border diagonalUp="0" diagonalDown="0">
        <left style="medium">
          <color indexed="64"/>
        </left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numFmt numFmtId="30" formatCode="@"/>
      <alignment horizontal="center" vertical="bottom" textRotation="0" wrapText="0" indent="0" justifyLastLine="0" shrinkToFit="0" readingOrder="0"/>
    </dxf>
    <dxf>
      <numFmt numFmtId="164" formatCode="&quot;R$&quot;\ #,##0.00"/>
    </dxf>
    <dxf>
      <numFmt numFmtId="30" formatCode="@"/>
      <alignment horizontal="center" vertical="bottom" textRotation="0" wrapText="0" indent="0" justifyLastLine="0" shrinkToFit="0" readingOrder="0"/>
    </dxf>
    <dxf>
      <numFmt numFmtId="164" formatCode="&quot;R$&quot;\ #,##0.00"/>
    </dxf>
    <dxf>
      <numFmt numFmtId="30" formatCode="@"/>
      <alignment horizontal="center" vertical="bottom" textRotation="0" wrapText="0" indent="0" justifyLastLine="0" shrinkToFit="0" readingOrder="0"/>
    </dxf>
    <dxf>
      <numFmt numFmtId="164" formatCode="&quot;R$&quot;\ #,##0.00"/>
    </dxf>
    <dxf>
      <numFmt numFmtId="30" formatCode="@"/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D7" totalsRowShown="0">
  <autoFilter ref="A1:D7" xr:uid="{00000000-0009-0000-0100-000001000000}"/>
  <tableColumns count="4">
    <tableColumn id="1" xr3:uid="{00000000-0010-0000-0000-000001000000}" name="ITEM" dataDxfId="8"/>
    <tableColumn id="2" xr3:uid="{00000000-0010-0000-0000-000002000000}" name="DESCRIÇÃO"/>
    <tableColumn id="3" xr3:uid="{00000000-0010-0000-0000-000003000000}" name="LINK"/>
    <tableColumn id="4" xr3:uid="{00000000-0010-0000-0000-000004000000}" name="VALOR" dataDxfId="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a13" displayName="Tabela13" ref="A1:D8" totalsRowShown="0">
  <autoFilter ref="A1:D8" xr:uid="{00000000-0009-0000-0100-000002000000}"/>
  <tableColumns count="4">
    <tableColumn id="1" xr3:uid="{00000000-0010-0000-0100-000001000000}" name="ITEM" dataDxfId="6"/>
    <tableColumn id="2" xr3:uid="{00000000-0010-0000-0100-000002000000}" name="DESCRIÇÃO"/>
    <tableColumn id="3" xr3:uid="{00000000-0010-0000-0100-000003000000}" name="LINK"/>
    <tableColumn id="4" xr3:uid="{00000000-0010-0000-0100-000004000000}" name="VALOR" dataDxfId="5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a134" displayName="Tabela134" ref="A10:D17" totalsRowShown="0">
  <autoFilter ref="A10:D17" xr:uid="{00000000-0009-0000-0100-000003000000}"/>
  <tableColumns count="4">
    <tableColumn id="1" xr3:uid="{00000000-0010-0000-0200-000001000000}" name="ITEM" dataDxfId="4"/>
    <tableColumn id="2" xr3:uid="{00000000-0010-0000-0200-000002000000}" name="DESCRIÇÃO"/>
    <tableColumn id="3" xr3:uid="{00000000-0010-0000-0200-000003000000}" name="LINK"/>
    <tableColumn id="4" xr3:uid="{00000000-0010-0000-0200-000004000000}" name="VALOR" dataDxfId="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ela15" displayName="Tabela15" ref="A2:E8" totalsRowShown="0">
  <tableColumns count="5">
    <tableColumn id="1" xr3:uid="{00000000-0010-0000-0300-000001000000}" name="ITEM" dataDxfId="2"/>
    <tableColumn id="2" xr3:uid="{00000000-0010-0000-0300-000002000000}" name="DESCRIÇÃO"/>
    <tableColumn id="3" xr3:uid="{00000000-0010-0000-0300-000003000000}" name="QUANT REGISTRADA"/>
    <tableColumn id="4" xr3:uid="{00000000-0010-0000-0300-000004000000}" name="VALOR UNITÁRIO" dataDxfId="1"/>
    <tableColumn id="5" xr3:uid="{00000000-0010-0000-0300-000005000000}" name="VALOR TOTAL" dataDxfId="0">
      <calculatedColumnFormula>Tabela15[[#This Row],[QUANT REGISTRADA]]*Tabela15[[#This Row],[VALOR UNITÁRIO]]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workbookViewId="0">
      <selection activeCell="H22" sqref="H22"/>
    </sheetView>
  </sheetViews>
  <sheetFormatPr defaultRowHeight="15" x14ac:dyDescent="0.25"/>
  <cols>
    <col min="1" max="1" width="10.42578125" style="1" customWidth="1"/>
    <col min="2" max="2" width="24.28515625" customWidth="1"/>
    <col min="3" max="3" width="64" customWidth="1"/>
    <col min="4" max="4" width="17.7109375" style="2" customWidth="1"/>
  </cols>
  <sheetData>
    <row r="1" spans="1:4" x14ac:dyDescent="0.25">
      <c r="A1" s="1" t="s">
        <v>15</v>
      </c>
      <c r="B1" t="s">
        <v>16</v>
      </c>
      <c r="C1" t="s">
        <v>17</v>
      </c>
      <c r="D1" s="2" t="s">
        <v>18</v>
      </c>
    </row>
    <row r="2" spans="1:4" x14ac:dyDescent="0.25">
      <c r="A2" s="1" t="s">
        <v>0</v>
      </c>
      <c r="B2" t="s">
        <v>1</v>
      </c>
      <c r="C2" t="s">
        <v>2</v>
      </c>
      <c r="D2" s="2">
        <v>950.9</v>
      </c>
    </row>
    <row r="3" spans="1:4" x14ac:dyDescent="0.25">
      <c r="A3" s="1" t="s">
        <v>3</v>
      </c>
      <c r="B3" t="s">
        <v>4</v>
      </c>
      <c r="C3" t="s">
        <v>5</v>
      </c>
      <c r="D3" s="2">
        <v>1021.11</v>
      </c>
    </row>
    <row r="4" spans="1:4" x14ac:dyDescent="0.25">
      <c r="A4" s="1" t="s">
        <v>6</v>
      </c>
      <c r="B4" t="s">
        <v>7</v>
      </c>
      <c r="C4" t="s">
        <v>8</v>
      </c>
      <c r="D4" s="2">
        <v>1859</v>
      </c>
    </row>
    <row r="5" spans="1:4" x14ac:dyDescent="0.25">
      <c r="A5" s="1" t="s">
        <v>9</v>
      </c>
      <c r="B5" t="s">
        <v>10</v>
      </c>
      <c r="C5" t="s">
        <v>11</v>
      </c>
      <c r="D5" s="2">
        <v>1649</v>
      </c>
    </row>
    <row r="6" spans="1:4" x14ac:dyDescent="0.25">
      <c r="A6" s="1" t="s">
        <v>12</v>
      </c>
      <c r="B6" t="s">
        <v>13</v>
      </c>
      <c r="C6" t="s">
        <v>14</v>
      </c>
      <c r="D6" s="2">
        <v>1899.99</v>
      </c>
    </row>
    <row r="7" spans="1:4" x14ac:dyDescent="0.25">
      <c r="A7" s="3"/>
      <c r="B7" s="4"/>
      <c r="C7" s="5" t="s">
        <v>19</v>
      </c>
      <c r="D7" s="7">
        <f>AVERAGE(D2:D6)</f>
        <v>1476</v>
      </c>
    </row>
    <row r="8" spans="1:4" x14ac:dyDescent="0.25">
      <c r="D8" s="6"/>
    </row>
  </sheetData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7"/>
  <sheetViews>
    <sheetView workbookViewId="0">
      <selection activeCell="C22" sqref="C22"/>
    </sheetView>
  </sheetViews>
  <sheetFormatPr defaultRowHeight="15" x14ac:dyDescent="0.25"/>
  <cols>
    <col min="1" max="1" width="12.42578125" customWidth="1"/>
    <col min="2" max="2" width="37.28515625" customWidth="1"/>
    <col min="3" max="3" width="79.7109375" customWidth="1"/>
    <col min="4" max="4" width="12.7109375" customWidth="1"/>
  </cols>
  <sheetData>
    <row r="1" spans="1:4" x14ac:dyDescent="0.25">
      <c r="A1" s="1" t="s">
        <v>15</v>
      </c>
      <c r="B1" t="s">
        <v>16</v>
      </c>
      <c r="C1" t="s">
        <v>17</v>
      </c>
      <c r="D1" s="2" t="s">
        <v>18</v>
      </c>
    </row>
    <row r="2" spans="1:4" x14ac:dyDescent="0.25">
      <c r="A2" s="1" t="s">
        <v>0</v>
      </c>
      <c r="B2" t="s">
        <v>20</v>
      </c>
      <c r="C2" t="s">
        <v>21</v>
      </c>
      <c r="D2" s="2">
        <v>3298.99</v>
      </c>
    </row>
    <row r="3" spans="1:4" x14ac:dyDescent="0.25">
      <c r="A3" s="1" t="s">
        <v>3</v>
      </c>
      <c r="B3" t="s">
        <v>22</v>
      </c>
      <c r="C3" t="s">
        <v>23</v>
      </c>
      <c r="D3" s="2">
        <v>2735</v>
      </c>
    </row>
    <row r="4" spans="1:4" x14ac:dyDescent="0.25">
      <c r="A4" s="1" t="s">
        <v>6</v>
      </c>
      <c r="B4" t="s">
        <v>24</v>
      </c>
      <c r="C4" t="s">
        <v>25</v>
      </c>
      <c r="D4" s="2">
        <v>3799</v>
      </c>
    </row>
    <row r="5" spans="1:4" x14ac:dyDescent="0.25">
      <c r="A5" s="1" t="s">
        <v>9</v>
      </c>
      <c r="B5" t="s">
        <v>26</v>
      </c>
      <c r="C5" t="s">
        <v>27</v>
      </c>
      <c r="D5" s="2">
        <v>3599.1</v>
      </c>
    </row>
    <row r="6" spans="1:4" x14ac:dyDescent="0.25">
      <c r="A6" s="1" t="s">
        <v>12</v>
      </c>
      <c r="B6" t="s">
        <v>28</v>
      </c>
      <c r="C6" t="s">
        <v>29</v>
      </c>
      <c r="D6" s="2">
        <v>2969.1</v>
      </c>
    </row>
    <row r="7" spans="1:4" x14ac:dyDescent="0.25">
      <c r="A7" s="1" t="s">
        <v>30</v>
      </c>
      <c r="B7" t="s">
        <v>31</v>
      </c>
      <c r="C7" t="s">
        <v>32</v>
      </c>
      <c r="D7" s="2">
        <v>3779.89</v>
      </c>
    </row>
    <row r="8" spans="1:4" x14ac:dyDescent="0.25">
      <c r="A8" s="3"/>
      <c r="B8" s="4"/>
      <c r="C8" s="5" t="s">
        <v>19</v>
      </c>
      <c r="D8" s="7">
        <f>AVERAGE(D2:D7)</f>
        <v>3363.5133333333329</v>
      </c>
    </row>
    <row r="10" spans="1:4" x14ac:dyDescent="0.25">
      <c r="A10" s="1" t="s">
        <v>15</v>
      </c>
      <c r="B10" t="s">
        <v>16</v>
      </c>
      <c r="C10" t="s">
        <v>17</v>
      </c>
      <c r="D10" s="2" t="s">
        <v>18</v>
      </c>
    </row>
    <row r="11" spans="1:4" x14ac:dyDescent="0.25">
      <c r="A11" s="1" t="s">
        <v>0</v>
      </c>
      <c r="B11" t="s">
        <v>33</v>
      </c>
      <c r="C11" t="s">
        <v>34</v>
      </c>
      <c r="D11" s="2">
        <v>3399</v>
      </c>
    </row>
    <row r="12" spans="1:4" x14ac:dyDescent="0.25">
      <c r="A12" s="1" t="s">
        <v>3</v>
      </c>
      <c r="B12" t="s">
        <v>35</v>
      </c>
      <c r="C12" t="s">
        <v>36</v>
      </c>
      <c r="D12" s="2">
        <v>846.99</v>
      </c>
    </row>
    <row r="13" spans="1:4" x14ac:dyDescent="0.25">
      <c r="A13" s="1" t="s">
        <v>6</v>
      </c>
      <c r="B13" t="s">
        <v>37</v>
      </c>
      <c r="C13" t="s">
        <v>38</v>
      </c>
      <c r="D13" s="2">
        <v>677.03</v>
      </c>
    </row>
    <row r="14" spans="1:4" x14ac:dyDescent="0.25">
      <c r="A14" s="1" t="s">
        <v>9</v>
      </c>
      <c r="B14" t="s">
        <v>39</v>
      </c>
      <c r="C14" t="s">
        <v>40</v>
      </c>
      <c r="D14" s="2">
        <v>1215</v>
      </c>
    </row>
    <row r="15" spans="1:4" x14ac:dyDescent="0.25">
      <c r="A15" s="1" t="s">
        <v>12</v>
      </c>
      <c r="B15" t="s">
        <v>41</v>
      </c>
      <c r="C15" t="s">
        <v>42</v>
      </c>
      <c r="D15" s="2">
        <v>1581</v>
      </c>
    </row>
    <row r="16" spans="1:4" x14ac:dyDescent="0.25">
      <c r="A16" s="3"/>
      <c r="B16" s="4"/>
      <c r="C16" s="5" t="s">
        <v>19</v>
      </c>
      <c r="D16" s="7">
        <f>AVERAGE(D11:D15)</f>
        <v>1543.8039999999999</v>
      </c>
    </row>
    <row r="17" spans="1:4" x14ac:dyDescent="0.25">
      <c r="A17" s="8"/>
      <c r="B17" s="8"/>
      <c r="C17" s="8" t="s">
        <v>43</v>
      </c>
      <c r="D17" s="9">
        <f>SUM(D8,D16)</f>
        <v>4907.3173333333325</v>
      </c>
    </row>
  </sheetData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30"/>
  <sheetViews>
    <sheetView tabSelected="1" zoomScale="90" zoomScaleNormal="90" workbookViewId="0">
      <selection activeCell="E3" sqref="E3:E7"/>
    </sheetView>
  </sheetViews>
  <sheetFormatPr defaultRowHeight="15" x14ac:dyDescent="0.25"/>
  <cols>
    <col min="1" max="1" width="7.28515625" customWidth="1"/>
    <col min="2" max="2" width="46" customWidth="1"/>
    <col min="3" max="3" width="20.7109375" customWidth="1"/>
    <col min="4" max="4" width="18" customWidth="1"/>
    <col min="5" max="5" width="15.85546875" customWidth="1"/>
    <col min="6" max="6" width="17.85546875" customWidth="1"/>
    <col min="7" max="7" width="15.85546875" customWidth="1"/>
    <col min="8" max="8" width="15.7109375" customWidth="1"/>
    <col min="9" max="9" width="14.85546875" customWidth="1"/>
    <col min="10" max="19" width="15.7109375" customWidth="1"/>
    <col min="20" max="20" width="17" customWidth="1"/>
    <col min="21" max="21" width="15.5703125" customWidth="1"/>
    <col min="22" max="22" width="16.28515625" bestFit="1" customWidth="1"/>
    <col min="23" max="23" width="14.5703125" customWidth="1"/>
  </cols>
  <sheetData>
    <row r="1" spans="1:23" x14ac:dyDescent="0.25">
      <c r="C1" s="10" t="s">
        <v>52</v>
      </c>
      <c r="D1" s="17" t="s">
        <v>53</v>
      </c>
      <c r="E1" s="18"/>
      <c r="F1" s="17" t="s">
        <v>54</v>
      </c>
      <c r="G1" s="18"/>
      <c r="H1" s="17" t="s">
        <v>55</v>
      </c>
      <c r="I1" s="18"/>
      <c r="J1" s="17" t="s">
        <v>59</v>
      </c>
      <c r="K1" s="18"/>
      <c r="L1" s="17" t="s">
        <v>60</v>
      </c>
      <c r="M1" s="18"/>
      <c r="N1" s="17" t="s">
        <v>61</v>
      </c>
      <c r="O1" s="18"/>
      <c r="P1" s="17" t="s">
        <v>62</v>
      </c>
      <c r="Q1" s="18"/>
      <c r="R1" s="17" t="s">
        <v>63</v>
      </c>
      <c r="S1" s="18"/>
      <c r="T1" s="17" t="s">
        <v>56</v>
      </c>
      <c r="U1" s="18"/>
      <c r="V1" s="17" t="s">
        <v>58</v>
      </c>
      <c r="W1" s="18"/>
    </row>
    <row r="2" spans="1:23" x14ac:dyDescent="0.25">
      <c r="A2" s="1" t="s">
        <v>15</v>
      </c>
      <c r="B2" t="s">
        <v>16</v>
      </c>
      <c r="C2" t="s">
        <v>45</v>
      </c>
      <c r="D2" s="19" t="s">
        <v>46</v>
      </c>
      <c r="E2" s="20" t="s">
        <v>47</v>
      </c>
      <c r="F2" s="21" t="s">
        <v>46</v>
      </c>
      <c r="G2" s="22" t="s">
        <v>47</v>
      </c>
      <c r="H2" s="21" t="s">
        <v>46</v>
      </c>
      <c r="I2" s="22" t="s">
        <v>47</v>
      </c>
      <c r="J2" s="21" t="s">
        <v>46</v>
      </c>
      <c r="K2" s="22" t="s">
        <v>47</v>
      </c>
      <c r="L2" s="21" t="s">
        <v>46</v>
      </c>
      <c r="M2" s="22" t="s">
        <v>47</v>
      </c>
      <c r="N2" s="21" t="s">
        <v>46</v>
      </c>
      <c r="O2" s="22" t="s">
        <v>47</v>
      </c>
      <c r="P2" s="21" t="s">
        <v>46</v>
      </c>
      <c r="Q2" s="22" t="s">
        <v>47</v>
      </c>
      <c r="R2" s="21" t="s">
        <v>46</v>
      </c>
      <c r="S2" s="22" t="s">
        <v>47</v>
      </c>
      <c r="T2" s="21" t="s">
        <v>46</v>
      </c>
      <c r="U2" s="22" t="s">
        <v>47</v>
      </c>
      <c r="V2" s="21" t="s">
        <v>46</v>
      </c>
      <c r="W2" s="22" t="s">
        <v>47</v>
      </c>
    </row>
    <row r="3" spans="1:23" x14ac:dyDescent="0.25">
      <c r="A3" s="1" t="s">
        <v>0</v>
      </c>
      <c r="B3" t="s">
        <v>44</v>
      </c>
      <c r="C3">
        <v>16</v>
      </c>
      <c r="D3" s="11">
        <v>16742.400000000001</v>
      </c>
      <c r="E3" s="12">
        <f>Tabela15[[#This Row],[QUANT REGISTRADA]]*Tabela15[[#This Row],[VALOR UNITÁRIO]]</f>
        <v>267878.40000000002</v>
      </c>
      <c r="F3" s="13">
        <v>10637.9</v>
      </c>
      <c r="G3" s="14">
        <f>Tabela15[[#This Row],[QUANT REGISTRADA]]*F3</f>
        <v>170206.4</v>
      </c>
      <c r="H3" s="13">
        <v>10464.459999999999</v>
      </c>
      <c r="I3" s="14">
        <f>Tabela15[[#This Row],[QUANT REGISTRADA]]*H3</f>
        <v>167431.35999999999</v>
      </c>
      <c r="J3" s="23">
        <v>28295.67</v>
      </c>
      <c r="K3" s="24">
        <f>J3*Tabela15[[#This Row],[QUANT REGISTRADA]]</f>
        <v>452730.72</v>
      </c>
      <c r="L3" s="23">
        <v>17552.97</v>
      </c>
      <c r="M3" s="24">
        <f>L3*Tabela15[[#This Row],[QUANT REGISTRADA]]</f>
        <v>280847.52</v>
      </c>
      <c r="N3" s="23">
        <v>15600</v>
      </c>
      <c r="O3" s="24">
        <f>N3*Tabela15[[#This Row],[QUANT REGISTRADA]]</f>
        <v>249600</v>
      </c>
      <c r="P3" s="23">
        <v>17893.330000000002</v>
      </c>
      <c r="Q3" s="24">
        <f>P3*Tabela15[[#This Row],[QUANT REGISTRADA]]</f>
        <v>286293.28000000003</v>
      </c>
      <c r="R3" s="23">
        <v>12200</v>
      </c>
      <c r="S3" s="24">
        <f>R3*Tabela15[[#This Row],[QUANT REGISTRADA]]</f>
        <v>195200</v>
      </c>
      <c r="T3" s="13">
        <f>AVERAGE(D3,F3,H3,J3,L3,N3,P3,R3)</f>
        <v>16173.341249999999</v>
      </c>
      <c r="U3" s="14">
        <f>Tabela15[[#This Row],[QUANT REGISTRADA]]*T3</f>
        <v>258773.46</v>
      </c>
      <c r="V3" s="13">
        <f>MEDIAN(D3,F3,H3,J3,L3,N3,P3,R3)</f>
        <v>16171.2</v>
      </c>
      <c r="W3" s="14">
        <f>Tabela15[[#This Row],[QUANT REGISTRADA]]*V3</f>
        <v>258739.20000000001</v>
      </c>
    </row>
    <row r="4" spans="1:23" x14ac:dyDescent="0.25">
      <c r="A4" s="1" t="s">
        <v>3</v>
      </c>
      <c r="B4" t="s">
        <v>48</v>
      </c>
      <c r="C4">
        <v>16</v>
      </c>
      <c r="D4" s="11">
        <v>7200</v>
      </c>
      <c r="E4" s="12">
        <f>Tabela15[[#This Row],[QUANT REGISTRADA]]*Tabela15[[#This Row],[VALOR UNITÁRIO]]</f>
        <v>115200</v>
      </c>
      <c r="F4" s="15">
        <v>780</v>
      </c>
      <c r="G4" s="16">
        <f>Tabela15[[#This Row],[QUANT REGISTRADA]]*F4</f>
        <v>12480</v>
      </c>
      <c r="H4" s="15">
        <v>8160</v>
      </c>
      <c r="I4" s="16">
        <f>Tabela15[[#This Row],[QUANT REGISTRADA]]*H4</f>
        <v>130560</v>
      </c>
      <c r="J4" s="25">
        <v>948</v>
      </c>
      <c r="K4" s="26">
        <f>J4*Tabela15[[#This Row],[QUANT REGISTRADA]]</f>
        <v>15168</v>
      </c>
      <c r="L4" s="25">
        <v>7594.01</v>
      </c>
      <c r="M4" s="26">
        <f>L4*Tabela15[[#This Row],[QUANT REGISTRADA]]</f>
        <v>121504.16</v>
      </c>
      <c r="N4" s="25">
        <v>8900</v>
      </c>
      <c r="O4" s="26">
        <f>N4*Tabela15[[#This Row],[QUANT REGISTRADA]]</f>
        <v>142400</v>
      </c>
      <c r="P4" s="25">
        <v>9673.33</v>
      </c>
      <c r="Q4" s="26">
        <f>P4*Tabela15[[#This Row],[QUANT REGISTRADA]]</f>
        <v>154773.28</v>
      </c>
      <c r="R4" s="25">
        <v>4458</v>
      </c>
      <c r="S4" s="26">
        <f>R4*Tabela15[[#This Row],[QUANT REGISTRADA]]</f>
        <v>71328</v>
      </c>
      <c r="T4" s="15">
        <f>AVERAGE(D4,F4,H4,J4,L4,N4,P4,R4)</f>
        <v>5964.1675000000005</v>
      </c>
      <c r="U4" s="16">
        <f>Tabela15[[#This Row],[QUANT REGISTRADA]]*T4</f>
        <v>95426.680000000008</v>
      </c>
      <c r="V4" s="15">
        <f>MEDIAN(D4,F4,H4,J4,L4,N4,P4,R4)</f>
        <v>7397.0050000000001</v>
      </c>
      <c r="W4" s="16">
        <f>Tabela15[[#This Row],[QUANT REGISTRADA]]*V4</f>
        <v>118352.08</v>
      </c>
    </row>
    <row r="5" spans="1:23" x14ac:dyDescent="0.25">
      <c r="A5" s="1" t="s">
        <v>6</v>
      </c>
      <c r="B5" t="s">
        <v>49</v>
      </c>
      <c r="C5">
        <v>2</v>
      </c>
      <c r="D5" s="11">
        <v>70302</v>
      </c>
      <c r="E5" s="12">
        <f>Tabela15[[#This Row],[QUANT REGISTRADA]]*Tabela15[[#This Row],[VALOR UNITÁRIO]]</f>
        <v>140604</v>
      </c>
      <c r="F5" s="13">
        <v>57500</v>
      </c>
      <c r="G5" s="14">
        <f>Tabela15[[#This Row],[QUANT REGISTRADA]]*F5</f>
        <v>115000</v>
      </c>
      <c r="H5" s="13">
        <v>247758.93</v>
      </c>
      <c r="I5" s="14">
        <f>Tabela15[[#This Row],[QUANT REGISTRADA]]*H5</f>
        <v>495517.86</v>
      </c>
      <c r="J5" s="23">
        <v>76782.539999999994</v>
      </c>
      <c r="K5" s="24">
        <f>J5*Tabela15[[#This Row],[QUANT REGISTRADA]]</f>
        <v>153565.07999999999</v>
      </c>
      <c r="L5" s="23">
        <v>128297.68</v>
      </c>
      <c r="M5" s="24">
        <f>L5*Tabela15[[#This Row],[QUANT REGISTRADA]]</f>
        <v>256595.36</v>
      </c>
      <c r="N5" s="23">
        <v>75678.990000000005</v>
      </c>
      <c r="O5" s="24">
        <f>N5*Tabela15[[#This Row],[QUANT REGISTRADA]]</f>
        <v>151357.98000000001</v>
      </c>
      <c r="P5" s="23">
        <v>78987.33</v>
      </c>
      <c r="Q5" s="24">
        <f>P5*Tabela15[[#This Row],[QUANT REGISTRADA]]</f>
        <v>157974.66</v>
      </c>
      <c r="R5" s="23">
        <v>87765</v>
      </c>
      <c r="S5" s="24">
        <f>R5*Tabela15[[#This Row],[QUANT REGISTRADA]]</f>
        <v>175530</v>
      </c>
      <c r="T5" s="13">
        <f>AVERAGE(D5,F5,H5,J5,L5,N5,P5,R5)</f>
        <v>102884.05874999998</v>
      </c>
      <c r="U5" s="14">
        <f>Tabela15[[#This Row],[QUANT REGISTRADA]]*T5</f>
        <v>205768.11749999996</v>
      </c>
      <c r="V5" s="13">
        <f>MEDIAN(D5,F5,H5,J5,L5,N5,P5,R5)</f>
        <v>77884.934999999998</v>
      </c>
      <c r="W5" s="14">
        <f>Tabela15[[#This Row],[QUANT REGISTRADA]]*V5</f>
        <v>155769.87</v>
      </c>
    </row>
    <row r="6" spans="1:23" x14ac:dyDescent="0.25">
      <c r="A6" s="1" t="s">
        <v>9</v>
      </c>
      <c r="B6" t="s">
        <v>57</v>
      </c>
      <c r="C6">
        <v>2</v>
      </c>
      <c r="D6" s="11">
        <v>36811.199999999997</v>
      </c>
      <c r="E6" s="12">
        <f>Tabela15[[#This Row],[QUANT REGISTRADA]]*Tabela15[[#This Row],[VALOR UNITÁRIO]]</f>
        <v>73622.399999999994</v>
      </c>
      <c r="F6" s="15">
        <v>19400</v>
      </c>
      <c r="G6" s="16">
        <f>Tabela15[[#This Row],[QUANT REGISTRADA]]*F6</f>
        <v>38800</v>
      </c>
      <c r="H6" s="15">
        <v>13352.65</v>
      </c>
      <c r="I6" s="16">
        <f>Tabela15[[#This Row],[QUANT REGISTRADA]]*H6</f>
        <v>26705.3</v>
      </c>
      <c r="J6" s="25">
        <v>15000</v>
      </c>
      <c r="K6" s="26">
        <f>J6*Tabela15[[#This Row],[QUANT REGISTRADA]]</f>
        <v>30000</v>
      </c>
      <c r="L6" s="25">
        <v>88906.51</v>
      </c>
      <c r="M6" s="26">
        <f>L6*Tabela15[[#This Row],[QUANT REGISTRADA]]</f>
        <v>177813.02</v>
      </c>
      <c r="N6" s="25">
        <v>35600</v>
      </c>
      <c r="O6" s="26">
        <f>N6*Tabela15[[#This Row],[QUANT REGISTRADA]]</f>
        <v>71200</v>
      </c>
      <c r="P6" s="25">
        <v>38786.99</v>
      </c>
      <c r="Q6" s="26">
        <f>P6*Tabela15[[#This Row],[QUANT REGISTRADA]]</f>
        <v>77573.98</v>
      </c>
      <c r="R6" s="25">
        <v>22800</v>
      </c>
      <c r="S6" s="26">
        <f>R6*Tabela15[[#This Row],[QUANT REGISTRADA]]</f>
        <v>45600</v>
      </c>
      <c r="T6" s="15">
        <f>AVERAGE(D6,F6,H6,J6,L6,N6,P6,R6)</f>
        <v>33832.168749999997</v>
      </c>
      <c r="U6" s="16">
        <f>Tabela15[[#This Row],[QUANT REGISTRADA]]*T6</f>
        <v>67664.337499999994</v>
      </c>
      <c r="V6" s="15">
        <f>MEDIAN(D6,F6,H6,J6,L6,N6,P6,R6)</f>
        <v>29200</v>
      </c>
      <c r="W6" s="16">
        <f>Tabela15[[#This Row],[QUANT REGISTRADA]]*V6</f>
        <v>58400</v>
      </c>
    </row>
    <row r="7" spans="1:23" x14ac:dyDescent="0.25">
      <c r="A7" s="1" t="s">
        <v>12</v>
      </c>
      <c r="B7" t="s">
        <v>50</v>
      </c>
      <c r="C7">
        <v>2</v>
      </c>
      <c r="D7" s="11">
        <v>92757.6</v>
      </c>
      <c r="E7" s="12">
        <f>Tabela15[[#This Row],[QUANT REGISTRADA]]*Tabela15[[#This Row],[VALOR UNITÁRIO]]</f>
        <v>185515.2</v>
      </c>
      <c r="F7" s="13">
        <v>12600</v>
      </c>
      <c r="G7" s="14">
        <f>Tabela15[[#This Row],[QUANT REGISTRADA]]*F7</f>
        <v>25200</v>
      </c>
      <c r="H7" s="13">
        <v>6290</v>
      </c>
      <c r="I7" s="14">
        <f>Tabela15[[#This Row],[QUANT REGISTRADA]]*H7</f>
        <v>12580</v>
      </c>
      <c r="J7" s="23">
        <v>6750</v>
      </c>
      <c r="K7" s="24">
        <f>J7*Tabela15[[#This Row],[QUANT REGISTRADA]]</f>
        <v>13500</v>
      </c>
      <c r="L7" s="23">
        <v>55531.21</v>
      </c>
      <c r="M7" s="24">
        <f>L7*Tabela15[[#This Row],[QUANT REGISTRADA]]</f>
        <v>111062.42</v>
      </c>
      <c r="N7" s="23">
        <v>93645.66</v>
      </c>
      <c r="O7" s="24">
        <f>N7*Tabela15[[#This Row],[QUANT REGISTRADA]]</f>
        <v>187291.32</v>
      </c>
      <c r="P7" s="23">
        <v>98673.33</v>
      </c>
      <c r="Q7" s="24">
        <f>P7*Tabela15[[#This Row],[QUANT REGISTRADA]]</f>
        <v>197346.66</v>
      </c>
      <c r="R7" s="23">
        <v>36650</v>
      </c>
      <c r="S7" s="24">
        <f>R7*Tabela15[[#This Row],[QUANT REGISTRADA]]</f>
        <v>73300</v>
      </c>
      <c r="T7" s="13">
        <f>AVERAGE(D7,F7,H7,J7,L7,N7,P7,R7)</f>
        <v>50362.224999999999</v>
      </c>
      <c r="U7" s="14">
        <f>Tabela15[[#This Row],[QUANT REGISTRADA]]*T7</f>
        <v>100724.45</v>
      </c>
      <c r="V7" s="13">
        <f>MEDIAN(D7,F7,H7,J7,L7,N7,P7,R7)</f>
        <v>46090.604999999996</v>
      </c>
      <c r="W7" s="14">
        <f>Tabela15[[#This Row],[QUANT REGISTRADA]]*V7</f>
        <v>92181.209999999992</v>
      </c>
    </row>
    <row r="8" spans="1:23" ht="15.75" thickBot="1" x14ac:dyDescent="0.3">
      <c r="A8" s="28"/>
      <c r="B8" s="29"/>
      <c r="C8" s="30" t="s">
        <v>51</v>
      </c>
      <c r="D8" s="31"/>
      <c r="E8" s="32">
        <f>SUBTOTAL(109,E3:E7)</f>
        <v>782820</v>
      </c>
      <c r="F8" s="31"/>
      <c r="G8" s="32">
        <f>SUBTOTAL(109,G3:G7)</f>
        <v>361686.4</v>
      </c>
      <c r="H8" s="31"/>
      <c r="I8" s="32">
        <f>SUBTOTAL(109,I3:I7)</f>
        <v>832794.52</v>
      </c>
      <c r="J8" s="33"/>
      <c r="K8" s="34">
        <f>SUM(K3:K7)</f>
        <v>664963.79999999993</v>
      </c>
      <c r="L8" s="33"/>
      <c r="M8" s="34">
        <f>SUM(M3:M7)</f>
        <v>947822.4800000001</v>
      </c>
      <c r="N8" s="33"/>
      <c r="O8" s="34">
        <f>SUM(O3:O7)</f>
        <v>801849.3</v>
      </c>
      <c r="P8" s="33"/>
      <c r="Q8" s="34">
        <f>SUM(Q3:Q7)</f>
        <v>873961.8600000001</v>
      </c>
      <c r="R8" s="33"/>
      <c r="S8" s="34">
        <f>SUM(S3:S7)</f>
        <v>560958</v>
      </c>
      <c r="T8" s="31"/>
      <c r="U8" s="32">
        <f>SUBTOTAL(109,U3:U7)</f>
        <v>728357.04499999993</v>
      </c>
      <c r="V8" s="31"/>
      <c r="W8" s="32">
        <f>SUBTOTAL(109,W3:W7)</f>
        <v>683442.36</v>
      </c>
    </row>
    <row r="11" spans="1:23" x14ac:dyDescent="0.25">
      <c r="V11" s="2"/>
    </row>
    <row r="15" spans="1:23" x14ac:dyDescent="0.25">
      <c r="F15" s="2"/>
    </row>
    <row r="21" spans="4:8" x14ac:dyDescent="0.25">
      <c r="H21" s="2"/>
    </row>
    <row r="22" spans="4:8" x14ac:dyDescent="0.25">
      <c r="H22" s="2"/>
    </row>
    <row r="23" spans="4:8" x14ac:dyDescent="0.25">
      <c r="H23" s="2"/>
    </row>
    <row r="24" spans="4:8" x14ac:dyDescent="0.25">
      <c r="H24" s="2"/>
    </row>
    <row r="25" spans="4:8" x14ac:dyDescent="0.25">
      <c r="H25" s="2"/>
    </row>
    <row r="26" spans="4:8" x14ac:dyDescent="0.25">
      <c r="D26" s="27"/>
      <c r="H26" s="2"/>
    </row>
    <row r="27" spans="4:8" x14ac:dyDescent="0.25">
      <c r="D27" s="27"/>
    </row>
    <row r="28" spans="4:8" x14ac:dyDescent="0.25">
      <c r="D28" s="27"/>
    </row>
    <row r="29" spans="4:8" x14ac:dyDescent="0.25">
      <c r="D29" s="27"/>
    </row>
    <row r="30" spans="4:8" x14ac:dyDescent="0.25">
      <c r="D30" s="27"/>
    </row>
  </sheetData>
  <mergeCells count="10">
    <mergeCell ref="D1:E1"/>
    <mergeCell ref="F1:G1"/>
    <mergeCell ref="H1:I1"/>
    <mergeCell ref="T1:U1"/>
    <mergeCell ref="V1:W1"/>
    <mergeCell ref="J1:K1"/>
    <mergeCell ref="L1:M1"/>
    <mergeCell ref="P1:Q1"/>
    <mergeCell ref="N1:O1"/>
    <mergeCell ref="R1:S1"/>
  </mergeCells>
  <pageMargins left="0.25" right="0.25" top="0.75" bottom="0.75" header="0.3" footer="0.3"/>
  <pageSetup paperSize="9" scale="36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Solução 01 - Monitores</vt:lpstr>
      <vt:lpstr>Solução 02 - Projetor</vt:lpstr>
      <vt:lpstr>Solução 04 - Videowall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Alberto Ribeiro do Nascimento Jr</dc:creator>
  <cp:lastModifiedBy>Carlos Alberto Ribeiro do Nascimento Jr</cp:lastModifiedBy>
  <cp:lastPrinted>2024-07-30T12:11:17Z</cp:lastPrinted>
  <dcterms:created xsi:type="dcterms:W3CDTF">2024-04-09T17:43:34Z</dcterms:created>
  <dcterms:modified xsi:type="dcterms:W3CDTF">2024-07-30T12:33:57Z</dcterms:modified>
</cp:coreProperties>
</file>